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chidagr\Desktop\中南米感染状況\9月30日時点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J14" i="1"/>
  <c r="M9" i="1"/>
  <c r="M13" i="1"/>
  <c r="L24" i="1" l="1"/>
  <c r="I22" i="1"/>
  <c r="H22" i="1"/>
  <c r="F22" i="1"/>
  <c r="M21" i="1"/>
  <c r="D21" i="1"/>
  <c r="M17" i="1"/>
  <c r="H10" i="1"/>
  <c r="F10" i="1"/>
  <c r="K6" i="1" l="1"/>
  <c r="J6" i="1"/>
  <c r="G12" i="1"/>
  <c r="K14" i="1"/>
  <c r="G16" i="1"/>
  <c r="L21" i="1"/>
  <c r="G24" i="1"/>
  <c r="J22" i="1"/>
  <c r="G20" i="1" l="1"/>
  <c r="G8" i="1"/>
  <c r="L25" i="1"/>
  <c r="I14" i="1" l="1"/>
  <c r="L13" i="1"/>
  <c r="K10" i="1"/>
  <c r="J10" i="1"/>
  <c r="I10" i="1"/>
  <c r="L17" i="1" l="1"/>
  <c r="L9" i="1" l="1"/>
  <c r="J18" i="1" l="1"/>
  <c r="K18" i="1"/>
  <c r="I18" i="1"/>
</calcChain>
</file>

<file path=xl/sharedStrings.xml><?xml version="1.0" encoding="utf-8"?>
<sst xmlns="http://schemas.openxmlformats.org/spreadsheetml/2006/main" count="79" uniqueCount="79">
  <si>
    <t>ペルー</t>
    <phoneticPr fontId="1"/>
  </si>
  <si>
    <t>アルゼンチン</t>
    <phoneticPr fontId="1"/>
  </si>
  <si>
    <t>ボリビア</t>
    <phoneticPr fontId="1"/>
  </si>
  <si>
    <t>人口（約）</t>
    <rPh sb="0" eb="2">
      <t>ジンコウ</t>
    </rPh>
    <rPh sb="3" eb="4">
      <t>ヤク</t>
    </rPh>
    <phoneticPr fontId="1"/>
  </si>
  <si>
    <t>世界2位</t>
    <rPh sb="0" eb="2">
      <t>セカイ</t>
    </rPh>
    <rPh sb="3" eb="4">
      <t>イ</t>
    </rPh>
    <phoneticPr fontId="1"/>
  </si>
  <si>
    <t>100万人あたりの検査数</t>
    <phoneticPr fontId="1"/>
  </si>
  <si>
    <t>情報なし</t>
    <rPh sb="0" eb="2">
      <t>ジョウホウ</t>
    </rPh>
    <phoneticPr fontId="1"/>
  </si>
  <si>
    <t>全世界死者数</t>
    <rPh sb="0" eb="3">
      <t>ゼンセカイ</t>
    </rPh>
    <rPh sb="3" eb="6">
      <t>シシャスウ</t>
    </rPh>
    <phoneticPr fontId="1"/>
  </si>
  <si>
    <t>全世界感染者数</t>
    <rPh sb="0" eb="3">
      <t>ゼンセカイ</t>
    </rPh>
    <rPh sb="3" eb="7">
      <t>カンセンシャスウ</t>
    </rPh>
    <phoneticPr fontId="1"/>
  </si>
  <si>
    <t>累計検査数</t>
    <rPh sb="0" eb="2">
      <t>ルイケイ</t>
    </rPh>
    <rPh sb="2" eb="4">
      <t>ケンサ</t>
    </rPh>
    <rPh sb="4" eb="5">
      <t>スウ</t>
    </rPh>
    <phoneticPr fontId="1"/>
  </si>
  <si>
    <t>累計死者数</t>
    <rPh sb="0" eb="2">
      <t>ルイケイ</t>
    </rPh>
    <rPh sb="2" eb="4">
      <t>シシャ</t>
    </rPh>
    <rPh sb="4" eb="5">
      <t>ス</t>
    </rPh>
    <phoneticPr fontId="1"/>
  </si>
  <si>
    <t>100万人あたりの感染者</t>
    <rPh sb="9" eb="12">
      <t>カンセンシャ</t>
    </rPh>
    <phoneticPr fontId="1"/>
  </si>
  <si>
    <t>100万人あたりの死者数</t>
    <rPh sb="9" eb="12">
      <t>シシャスウ</t>
    </rPh>
    <phoneticPr fontId="1"/>
  </si>
  <si>
    <t>ブラジル</t>
    <phoneticPr fontId="1"/>
  </si>
  <si>
    <t>※各国の保健省によるデータ</t>
    <rPh sb="1" eb="3">
      <t>カククニ</t>
    </rPh>
    <rPh sb="4" eb="7">
      <t>ホケンショウ</t>
    </rPh>
    <phoneticPr fontId="1"/>
  </si>
  <si>
    <t>新規死者数</t>
    <rPh sb="0" eb="2">
      <t>シンキ</t>
    </rPh>
    <rPh sb="2" eb="5">
      <t>シシャスウ</t>
    </rPh>
    <phoneticPr fontId="1"/>
  </si>
  <si>
    <t>累計感染者数</t>
    <rPh sb="0" eb="2">
      <t>ルイケイ</t>
    </rPh>
    <rPh sb="2" eb="5">
      <t>カンセンシャ</t>
    </rPh>
    <rPh sb="5" eb="6">
      <t>スウ</t>
    </rPh>
    <phoneticPr fontId="1"/>
  </si>
  <si>
    <t>-</t>
    <phoneticPr fontId="1"/>
  </si>
  <si>
    <t>国名</t>
    <rPh sb="0" eb="2">
      <t>コクメイ</t>
    </rPh>
    <phoneticPr fontId="1"/>
  </si>
  <si>
    <t>最大感染地（県、州等）</t>
    <rPh sb="0" eb="2">
      <t>サイダイ</t>
    </rPh>
    <rPh sb="2" eb="4">
      <t>カンセン</t>
    </rPh>
    <rPh sb="4" eb="5">
      <t>チ</t>
    </rPh>
    <rPh sb="6" eb="7">
      <t>ケン</t>
    </rPh>
    <rPh sb="8" eb="9">
      <t>シュウ</t>
    </rPh>
    <rPh sb="9" eb="10">
      <t>ナド</t>
    </rPh>
    <phoneticPr fontId="1"/>
  </si>
  <si>
    <t>サンタ・クルス県</t>
    <rPh sb="7" eb="8">
      <t>ケン</t>
    </rPh>
    <phoneticPr fontId="1"/>
  </si>
  <si>
    <t>ブエノスアイレス州</t>
    <rPh sb="8" eb="9">
      <t>シュウ</t>
    </rPh>
    <phoneticPr fontId="1"/>
  </si>
  <si>
    <t>リマ県</t>
    <rPh sb="2" eb="3">
      <t>ケン</t>
    </rPh>
    <phoneticPr fontId="1"/>
  </si>
  <si>
    <t>サンパウロ州</t>
    <phoneticPr fontId="1"/>
  </si>
  <si>
    <t>新規感染者数</t>
    <phoneticPr fontId="1"/>
  </si>
  <si>
    <t>※各国の保健省によるデータ</t>
    <phoneticPr fontId="1"/>
  </si>
  <si>
    <t>新型コロナウイルスに係る中南米の状況</t>
    <rPh sb="0" eb="2">
      <t>シンガタ</t>
    </rPh>
    <rPh sb="10" eb="11">
      <t>カカ</t>
    </rPh>
    <rPh sb="12" eb="13">
      <t>チュウ</t>
    </rPh>
    <rPh sb="13" eb="15">
      <t>ナンベイ</t>
    </rPh>
    <rPh sb="16" eb="18">
      <t>ジョウキョウ</t>
    </rPh>
    <phoneticPr fontId="1"/>
  </si>
  <si>
    <t>メキシコ</t>
    <phoneticPr fontId="1"/>
  </si>
  <si>
    <t>世界3位</t>
    <rPh sb="0" eb="2">
      <t>セカイ</t>
    </rPh>
    <rPh sb="3" eb="4">
      <t>イ</t>
    </rPh>
    <phoneticPr fontId="1"/>
  </si>
  <si>
    <t>※世界銀行2019年</t>
    <rPh sb="1" eb="3">
      <t>セカイ</t>
    </rPh>
    <rPh sb="3" eb="5">
      <t>ギンコウ</t>
    </rPh>
    <rPh sb="9" eb="10">
      <t>ネン</t>
    </rPh>
    <phoneticPr fontId="1"/>
  </si>
  <si>
    <t>2億1105万人</t>
    <phoneticPr fontId="1"/>
  </si>
  <si>
    <t>3,251万人</t>
    <phoneticPr fontId="1"/>
  </si>
  <si>
    <t>4,494万人</t>
    <phoneticPr fontId="1"/>
  </si>
  <si>
    <t>1,151万人</t>
    <phoneticPr fontId="1"/>
  </si>
  <si>
    <t>1億2758万人</t>
    <phoneticPr fontId="1"/>
  </si>
  <si>
    <t>回復者(退院・療養解除）</t>
    <rPh sb="0" eb="3">
      <t>カイフクシャ</t>
    </rPh>
    <rPh sb="4" eb="6">
      <t>タイイン</t>
    </rPh>
    <rPh sb="7" eb="9">
      <t>リョウヨウ</t>
    </rPh>
    <rPh sb="9" eb="11">
      <t>カイジョ</t>
    </rPh>
    <phoneticPr fontId="1"/>
  </si>
  <si>
    <t xml:space="preserve">メキシコシティ（州） </t>
    <rPh sb="8" eb="9">
      <t>シュウ</t>
    </rPh>
    <phoneticPr fontId="1"/>
  </si>
  <si>
    <t>※米国ジョンズ・ホプキンス大学によるデータ</t>
    <rPh sb="1" eb="3">
      <t>ベイコク</t>
    </rPh>
    <phoneticPr fontId="1"/>
  </si>
  <si>
    <t>世界7位</t>
    <rPh sb="0" eb="2">
      <t>セカイ</t>
    </rPh>
    <rPh sb="3" eb="4">
      <t>イ</t>
    </rPh>
    <phoneticPr fontId="1"/>
  </si>
  <si>
    <t>世界4位</t>
    <rPh sb="0" eb="2">
      <t>セカイ</t>
    </rPh>
    <rPh sb="3" eb="4">
      <t>イ</t>
    </rPh>
    <phoneticPr fontId="1"/>
  </si>
  <si>
    <t>9月30日(水)時点</t>
    <rPh sb="1" eb="2">
      <t>ガツ</t>
    </rPh>
    <rPh sb="4" eb="5">
      <t>ニチ</t>
    </rPh>
    <rPh sb="6" eb="7">
      <t>スイ</t>
    </rPh>
    <rPh sb="8" eb="10">
      <t>ジテン</t>
    </rPh>
    <phoneticPr fontId="1"/>
  </si>
  <si>
    <t>389万2353</t>
    <rPh sb="3" eb="4">
      <t>マン</t>
    </rPh>
    <phoneticPr fontId="1"/>
  </si>
  <si>
    <t>68万3815</t>
    <rPh sb="2" eb="3">
      <t>マン</t>
    </rPh>
    <phoneticPr fontId="1"/>
  </si>
  <si>
    <t>3万2463</t>
    <rPh sb="1" eb="2">
      <t>マン</t>
    </rPh>
    <phoneticPr fontId="1"/>
  </si>
  <si>
    <t>81万4829</t>
    <rPh sb="2" eb="3">
      <t>マン</t>
    </rPh>
    <phoneticPr fontId="1"/>
  </si>
  <si>
    <t>1万4392</t>
    <rPh sb="1" eb="2">
      <t>マン</t>
    </rPh>
    <phoneticPr fontId="1"/>
  </si>
  <si>
    <t>75万1001</t>
    <rPh sb="2" eb="3">
      <t>マン</t>
    </rPh>
    <phoneticPr fontId="1"/>
  </si>
  <si>
    <t>59万4645</t>
    <rPh sb="2" eb="3">
      <t>マン</t>
    </rPh>
    <phoneticPr fontId="1"/>
  </si>
  <si>
    <t>1万6937</t>
    <rPh sb="1" eb="2">
      <t>マン</t>
    </rPh>
    <phoneticPr fontId="1"/>
  </si>
  <si>
    <t>197万8313</t>
    <rPh sb="3" eb="4">
      <t>マン</t>
    </rPh>
    <phoneticPr fontId="1"/>
  </si>
  <si>
    <t>13万5311</t>
    <rPh sb="2" eb="3">
      <t>マン</t>
    </rPh>
    <phoneticPr fontId="1"/>
  </si>
  <si>
    <t>30万1890</t>
    <phoneticPr fontId="1"/>
  </si>
  <si>
    <t>9万5529</t>
    <rPh sb="1" eb="2">
      <t>マン</t>
    </rPh>
    <phoneticPr fontId="1"/>
  </si>
  <si>
    <t>74万3216</t>
    <rPh sb="2" eb="3">
      <t>マン</t>
    </rPh>
    <phoneticPr fontId="1"/>
  </si>
  <si>
    <t>7万7646</t>
    <rPh sb="1" eb="2">
      <t>マン</t>
    </rPh>
    <phoneticPr fontId="1"/>
  </si>
  <si>
    <t>195万2221</t>
    <rPh sb="3" eb="4">
      <t>マン</t>
    </rPh>
    <phoneticPr fontId="1"/>
  </si>
  <si>
    <t>63万9515</t>
    <rPh sb="2" eb="3">
      <t>マン</t>
    </rPh>
    <phoneticPr fontId="1"/>
  </si>
  <si>
    <t>世界6位</t>
    <rPh sb="0" eb="2">
      <t>セカイ</t>
    </rPh>
    <rPh sb="3" eb="4">
      <t>イ</t>
    </rPh>
    <phoneticPr fontId="1"/>
  </si>
  <si>
    <t>世界8位</t>
    <rPh sb="0" eb="2">
      <t>セカイ</t>
    </rPh>
    <rPh sb="3" eb="4">
      <t>イ</t>
    </rPh>
    <phoneticPr fontId="1"/>
  </si>
  <si>
    <t>世界9位</t>
    <rPh sb="0" eb="2">
      <t>セカイ</t>
    </rPh>
    <rPh sb="3" eb="4">
      <t>イ</t>
    </rPh>
    <phoneticPr fontId="1"/>
  </si>
  <si>
    <t>世界28位</t>
    <rPh sb="0" eb="2">
      <t>セカイ</t>
    </rPh>
    <rPh sb="4" eb="5">
      <t>イ</t>
    </rPh>
    <phoneticPr fontId="1"/>
  </si>
  <si>
    <t>世界13位</t>
    <rPh sb="0" eb="2">
      <t>セカイ</t>
    </rPh>
    <rPh sb="4" eb="5">
      <t>イ</t>
    </rPh>
    <phoneticPr fontId="1"/>
  </si>
  <si>
    <t>世界23位</t>
    <rPh sb="0" eb="2">
      <t>セカイ</t>
    </rPh>
    <rPh sb="4" eb="5">
      <t>イ</t>
    </rPh>
    <phoneticPr fontId="1"/>
  </si>
  <si>
    <t>世界9位</t>
    <phoneticPr fontId="1"/>
  </si>
  <si>
    <t>世界11位</t>
    <phoneticPr fontId="1"/>
  </si>
  <si>
    <t>世界30位</t>
    <phoneticPr fontId="1"/>
  </si>
  <si>
    <t>世界2位</t>
    <phoneticPr fontId="1"/>
  </si>
  <si>
    <t>世界4位</t>
    <phoneticPr fontId="1"/>
  </si>
  <si>
    <t>世界5位</t>
    <phoneticPr fontId="1"/>
  </si>
  <si>
    <t>世界12位</t>
    <phoneticPr fontId="1"/>
  </si>
  <si>
    <t>世界19位</t>
    <phoneticPr fontId="1"/>
  </si>
  <si>
    <t>3413万6078</t>
    <rPh sb="4" eb="5">
      <t>マン</t>
    </rPh>
    <phoneticPr fontId="1"/>
  </si>
  <si>
    <t>101万6970</t>
    <rPh sb="3" eb="4">
      <t>マン</t>
    </rPh>
    <phoneticPr fontId="1"/>
  </si>
  <si>
    <t>418万0376</t>
    <rPh sb="3" eb="4">
      <t>マン</t>
    </rPh>
    <phoneticPr fontId="1"/>
  </si>
  <si>
    <t>3万3413</t>
    <rPh sb="1" eb="2">
      <t>マン</t>
    </rPh>
    <phoneticPr fontId="1"/>
  </si>
  <si>
    <t>481万0935</t>
    <rPh sb="3" eb="4">
      <t>マン</t>
    </rPh>
    <phoneticPr fontId="1"/>
  </si>
  <si>
    <t>14万3952</t>
    <rPh sb="2" eb="3">
      <t>マン</t>
    </rPh>
    <phoneticPr fontId="1"/>
  </si>
  <si>
    <t>世界66位</t>
    <phoneticPr fontId="1"/>
  </si>
  <si>
    <t>世界20位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</si>
</sst>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2"/>
      <color theme="4" tint="0.39997558519241921"/>
      <name val="游ゴシック"/>
      <family val="3"/>
      <charset val="128"/>
      <scheme val="minor"/>
    </font>
    <font>
      <b/>
      <sz val="12"/>
      <color theme="9" tint="0.3999755851924192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rgb="FFFFFF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FF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4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12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>
      <alignment vertical="center"/>
    </xf>
    <xf numFmtId="10" fontId="4" fillId="0" borderId="1" xfId="1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0" fillId="0" borderId="0" xfId="0" applyNumberFormat="1">
      <alignment vertical="center"/>
    </xf>
    <xf numFmtId="177" fontId="5" fillId="5" borderId="10" xfId="1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0" fontId="4" fillId="3" borderId="2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176" fontId="4" fillId="5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0" fontId="4" fillId="3" borderId="3" xfId="1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0" fontId="4" fillId="0" borderId="12" xfId="1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topLeftCell="A4" zoomScale="96" zoomScaleNormal="96" workbookViewId="0">
      <selection activeCell="C13" sqref="C13"/>
    </sheetView>
  </sheetViews>
  <sheetFormatPr defaultColWidth="9" defaultRowHeight="18.75" x14ac:dyDescent="0.4"/>
  <cols>
    <col min="1" max="1" width="5.625" customWidth="1"/>
    <col min="2" max="2" width="16.5" customWidth="1"/>
    <col min="3" max="3" width="16.75" customWidth="1"/>
    <col min="4" max="4" width="10.625" customWidth="1"/>
    <col min="5" max="5" width="13.125" customWidth="1"/>
    <col min="6" max="6" width="11.75" customWidth="1"/>
    <col min="7" max="7" width="11.25" customWidth="1"/>
    <col min="8" max="8" width="12" customWidth="1"/>
    <col min="9" max="9" width="12.25" customWidth="1"/>
    <col min="10" max="10" width="12.5" customWidth="1"/>
    <col min="11" max="11" width="12.25" customWidth="1"/>
    <col min="12" max="12" width="12.375" customWidth="1"/>
    <col min="13" max="13" width="14.125" customWidth="1"/>
    <col min="14" max="14" width="12.75" customWidth="1"/>
  </cols>
  <sheetData>
    <row r="1" spans="1:14" ht="19.5" thickBot="1" x14ac:dyDescent="0.45"/>
    <row r="2" spans="1:14" ht="20.25" thickBot="1" x14ac:dyDescent="0.45">
      <c r="B2" s="10" t="s">
        <v>40</v>
      </c>
      <c r="C2" s="109" t="s">
        <v>26</v>
      </c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4" ht="19.5" thickBot="1" x14ac:dyDescent="0.45">
      <c r="A3" s="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x14ac:dyDescent="0.4">
      <c r="A4" s="1"/>
      <c r="B4" s="101" t="s">
        <v>18</v>
      </c>
      <c r="C4" s="101" t="s">
        <v>3</v>
      </c>
      <c r="D4" s="70" t="s">
        <v>9</v>
      </c>
      <c r="E4" s="70" t="s">
        <v>16</v>
      </c>
      <c r="F4" s="70" t="s">
        <v>24</v>
      </c>
      <c r="G4" s="70" t="s">
        <v>10</v>
      </c>
      <c r="H4" s="105" t="s">
        <v>15</v>
      </c>
      <c r="I4" s="96" t="s">
        <v>5</v>
      </c>
      <c r="J4" s="69" t="s">
        <v>11</v>
      </c>
      <c r="K4" s="94" t="s">
        <v>12</v>
      </c>
      <c r="L4" s="90" t="s">
        <v>35</v>
      </c>
      <c r="M4" s="70" t="s">
        <v>19</v>
      </c>
    </row>
    <row r="5" spans="1:14" ht="18" customHeight="1" thickBot="1" x14ac:dyDescent="0.45">
      <c r="A5" s="1"/>
      <c r="B5" s="102"/>
      <c r="C5" s="102"/>
      <c r="D5" s="103"/>
      <c r="E5" s="103"/>
      <c r="F5" s="103"/>
      <c r="G5" s="104"/>
      <c r="H5" s="106"/>
      <c r="I5" s="97"/>
      <c r="J5" s="70"/>
      <c r="K5" s="95"/>
      <c r="L5" s="91"/>
      <c r="M5" s="103"/>
    </row>
    <row r="6" spans="1:14" ht="19.5" customHeight="1" x14ac:dyDescent="0.4">
      <c r="A6" s="40"/>
      <c r="B6" s="71" t="s">
        <v>13</v>
      </c>
      <c r="C6" s="74" t="s">
        <v>30</v>
      </c>
      <c r="D6" s="71" t="s">
        <v>6</v>
      </c>
      <c r="E6" s="79" t="s">
        <v>75</v>
      </c>
      <c r="F6" s="87" t="s">
        <v>74</v>
      </c>
      <c r="G6" s="27">
        <v>143952</v>
      </c>
      <c r="H6" s="84">
        <v>1031</v>
      </c>
      <c r="I6" s="92" t="s">
        <v>17</v>
      </c>
      <c r="J6" s="52">
        <f>1000000*E8/$C$9</f>
        <v>22795.289183472087</v>
      </c>
      <c r="K6" s="55">
        <f>1000000*G6/$C$9</f>
        <v>682.07686625139888</v>
      </c>
      <c r="L6" s="107" t="s">
        <v>73</v>
      </c>
      <c r="M6" s="49" t="s">
        <v>23</v>
      </c>
    </row>
    <row r="7" spans="1:14" ht="21.75" customHeight="1" x14ac:dyDescent="0.4">
      <c r="A7" s="40"/>
      <c r="B7" s="72"/>
      <c r="C7" s="75"/>
      <c r="D7" s="72"/>
      <c r="E7" s="80"/>
      <c r="F7" s="88"/>
      <c r="G7" s="24" t="s">
        <v>76</v>
      </c>
      <c r="H7" s="85"/>
      <c r="I7" s="93"/>
      <c r="J7" s="53"/>
      <c r="K7" s="56"/>
      <c r="L7" s="108"/>
      <c r="M7" s="50"/>
      <c r="N7" s="25"/>
    </row>
    <row r="8" spans="1:14" ht="18.75" customHeight="1" x14ac:dyDescent="0.4">
      <c r="A8" s="40"/>
      <c r="B8" s="72"/>
      <c r="C8" s="75"/>
      <c r="D8" s="72"/>
      <c r="E8" s="7">
        <v>4810935</v>
      </c>
      <c r="F8" s="88"/>
      <c r="G8" s="28">
        <f>G6/E8</f>
        <v>2.9921834321187047E-2</v>
      </c>
      <c r="H8" s="85"/>
      <c r="I8" s="93"/>
      <c r="J8" s="54"/>
      <c r="K8" s="57"/>
      <c r="L8" s="37">
        <v>4180376</v>
      </c>
      <c r="M8" s="51"/>
    </row>
    <row r="9" spans="1:14" ht="24.75" customHeight="1" x14ac:dyDescent="0.4">
      <c r="A9" s="40"/>
      <c r="B9" s="73"/>
      <c r="C9" s="2">
        <v>211049527</v>
      </c>
      <c r="D9" s="73"/>
      <c r="E9" s="12" t="s">
        <v>28</v>
      </c>
      <c r="F9" s="89"/>
      <c r="G9" s="32" t="s">
        <v>4</v>
      </c>
      <c r="H9" s="86"/>
      <c r="I9" s="93"/>
      <c r="J9" s="43" t="s">
        <v>64</v>
      </c>
      <c r="K9" s="42" t="s">
        <v>68</v>
      </c>
      <c r="L9" s="38">
        <f>L8/E8</f>
        <v>0.86893213065651476</v>
      </c>
      <c r="M9" s="17">
        <f>985628/E8</f>
        <v>0.20487244163556564</v>
      </c>
    </row>
    <row r="10" spans="1:14" ht="18.75" customHeight="1" x14ac:dyDescent="0.4">
      <c r="A10" s="41"/>
      <c r="B10" s="71" t="s">
        <v>0</v>
      </c>
      <c r="C10" s="74" t="s">
        <v>31</v>
      </c>
      <c r="D10" s="76" t="s">
        <v>41</v>
      </c>
      <c r="E10" s="79" t="s">
        <v>44</v>
      </c>
      <c r="F10" s="66">
        <f>535+2526</f>
        <v>3061</v>
      </c>
      <c r="G10" s="29">
        <v>32463</v>
      </c>
      <c r="H10" s="81">
        <f>G10-32396</f>
        <v>67</v>
      </c>
      <c r="I10" s="78">
        <f>1000000*$D$13/$C$13</f>
        <v>119726.20006248452</v>
      </c>
      <c r="J10" s="58">
        <f>1000000*E12/$C$13</f>
        <v>25063.600313413044</v>
      </c>
      <c r="K10" s="61">
        <f>1000000*G10/$C$13</f>
        <v>998.54037715192715</v>
      </c>
      <c r="L10" s="107" t="s">
        <v>42</v>
      </c>
      <c r="M10" s="71" t="s">
        <v>22</v>
      </c>
    </row>
    <row r="11" spans="1:14" ht="18.75" customHeight="1" x14ac:dyDescent="0.4">
      <c r="A11" s="41"/>
      <c r="B11" s="72"/>
      <c r="C11" s="75"/>
      <c r="D11" s="77"/>
      <c r="E11" s="80"/>
      <c r="F11" s="67"/>
      <c r="G11" s="31" t="s">
        <v>43</v>
      </c>
      <c r="H11" s="82"/>
      <c r="I11" s="78"/>
      <c r="J11" s="59"/>
      <c r="K11" s="62"/>
      <c r="L11" s="108"/>
      <c r="M11" s="72"/>
    </row>
    <row r="12" spans="1:14" ht="19.5" x14ac:dyDescent="0.4">
      <c r="A12" s="41"/>
      <c r="B12" s="72"/>
      <c r="C12" s="75"/>
      <c r="D12" s="77"/>
      <c r="E12" s="7">
        <v>814829</v>
      </c>
      <c r="F12" s="67"/>
      <c r="G12" s="30">
        <f>G10/E12</f>
        <v>3.9840260962729607E-2</v>
      </c>
      <c r="H12" s="82"/>
      <c r="I12" s="78"/>
      <c r="J12" s="60"/>
      <c r="K12" s="63"/>
      <c r="L12" s="13">
        <v>683815</v>
      </c>
      <c r="M12" s="73"/>
    </row>
    <row r="13" spans="1:14" ht="24.75" customHeight="1" x14ac:dyDescent="0.4">
      <c r="A13" s="41"/>
      <c r="B13" s="73"/>
      <c r="C13" s="3">
        <v>32510453</v>
      </c>
      <c r="D13" s="6">
        <v>3892353</v>
      </c>
      <c r="E13" s="14" t="s">
        <v>57</v>
      </c>
      <c r="F13" s="68"/>
      <c r="G13" s="20" t="s">
        <v>38</v>
      </c>
      <c r="H13" s="83"/>
      <c r="I13" s="78"/>
      <c r="J13" s="43" t="s">
        <v>63</v>
      </c>
      <c r="K13" s="42" t="s">
        <v>66</v>
      </c>
      <c r="L13" s="38">
        <f>L12/E12</f>
        <v>0.83921289006650479</v>
      </c>
      <c r="M13" s="16">
        <f>(342586+28479)/E12</f>
        <v>0.45539002661908207</v>
      </c>
    </row>
    <row r="14" spans="1:14" ht="18.75" customHeight="1" x14ac:dyDescent="0.4">
      <c r="A14" s="41"/>
      <c r="B14" s="71" t="s">
        <v>1</v>
      </c>
      <c r="C14" s="74" t="s">
        <v>32</v>
      </c>
      <c r="D14" s="76" t="s">
        <v>49</v>
      </c>
      <c r="E14" s="79" t="s">
        <v>46</v>
      </c>
      <c r="F14" s="66" t="s">
        <v>45</v>
      </c>
      <c r="G14" s="33">
        <v>16937</v>
      </c>
      <c r="H14" s="81">
        <v>419</v>
      </c>
      <c r="I14" s="78">
        <f>1000000*$D$17/$C$17</f>
        <v>44022.467755640173</v>
      </c>
      <c r="J14" s="64">
        <f>1000000*E16/$C$17</f>
        <v>16711.671665178121</v>
      </c>
      <c r="K14" s="65">
        <f>1000000*G14/$C$17</f>
        <v>376.89108668713067</v>
      </c>
      <c r="L14" s="107" t="s">
        <v>47</v>
      </c>
      <c r="M14" s="49" t="s">
        <v>21</v>
      </c>
    </row>
    <row r="15" spans="1:14" ht="18.75" customHeight="1" x14ac:dyDescent="0.4">
      <c r="A15" s="41"/>
      <c r="B15" s="72"/>
      <c r="C15" s="75"/>
      <c r="D15" s="77"/>
      <c r="E15" s="80"/>
      <c r="F15" s="67"/>
      <c r="G15" s="22" t="s">
        <v>48</v>
      </c>
      <c r="H15" s="82"/>
      <c r="I15" s="78"/>
      <c r="J15" s="53"/>
      <c r="K15" s="56"/>
      <c r="L15" s="108"/>
      <c r="M15" s="50"/>
    </row>
    <row r="16" spans="1:14" ht="18.75" customHeight="1" x14ac:dyDescent="0.4">
      <c r="A16" s="41"/>
      <c r="B16" s="72"/>
      <c r="C16" s="75"/>
      <c r="D16" s="77"/>
      <c r="E16" s="7">
        <v>751001</v>
      </c>
      <c r="F16" s="67"/>
      <c r="G16" s="34">
        <f>G14/E16</f>
        <v>2.2552566507900787E-2</v>
      </c>
      <c r="H16" s="82"/>
      <c r="I16" s="78"/>
      <c r="J16" s="54"/>
      <c r="K16" s="57"/>
      <c r="L16" s="13">
        <v>594645</v>
      </c>
      <c r="M16" s="51"/>
    </row>
    <row r="17" spans="1:13" ht="30.75" customHeight="1" x14ac:dyDescent="0.4">
      <c r="A17" s="41"/>
      <c r="B17" s="73"/>
      <c r="C17" s="4">
        <v>44938712</v>
      </c>
      <c r="D17" s="6">
        <v>1978313</v>
      </c>
      <c r="E17" s="14" t="s">
        <v>58</v>
      </c>
      <c r="F17" s="68"/>
      <c r="G17" s="18" t="s">
        <v>61</v>
      </c>
      <c r="H17" s="83"/>
      <c r="I17" s="78"/>
      <c r="J17" s="43" t="s">
        <v>70</v>
      </c>
      <c r="K17" s="42" t="s">
        <v>78</v>
      </c>
      <c r="L17" s="38">
        <f>L16/E16</f>
        <v>0.79180320665351978</v>
      </c>
      <c r="M17" s="17">
        <f>417677/E16</f>
        <v>0.5561603779488975</v>
      </c>
    </row>
    <row r="18" spans="1:13" ht="21" customHeight="1" x14ac:dyDescent="0.4">
      <c r="A18" s="40"/>
      <c r="B18" s="71" t="s">
        <v>2</v>
      </c>
      <c r="C18" s="74" t="s">
        <v>33</v>
      </c>
      <c r="D18" s="76" t="s">
        <v>51</v>
      </c>
      <c r="E18" s="79" t="s">
        <v>50</v>
      </c>
      <c r="F18" s="114">
        <v>670</v>
      </c>
      <c r="G18" s="35">
        <v>7965</v>
      </c>
      <c r="H18" s="66">
        <v>34</v>
      </c>
      <c r="I18" s="78">
        <f>1000000*$D$21/$C$21</f>
        <v>26221.434713500275</v>
      </c>
      <c r="J18" s="64">
        <f>1000000*$E$20/$C$21</f>
        <v>11752.785956866526</v>
      </c>
      <c r="K18" s="65">
        <f>1000000*$G$18/$C$21</f>
        <v>691.82062172655492</v>
      </c>
      <c r="L18" s="107" t="s">
        <v>52</v>
      </c>
      <c r="M18" s="49" t="s">
        <v>20</v>
      </c>
    </row>
    <row r="19" spans="1:13" ht="18.75" customHeight="1" x14ac:dyDescent="0.4">
      <c r="A19" s="40"/>
      <c r="B19" s="72"/>
      <c r="C19" s="75"/>
      <c r="D19" s="77"/>
      <c r="E19" s="80"/>
      <c r="F19" s="115"/>
      <c r="G19" s="22">
        <v>7965</v>
      </c>
      <c r="H19" s="67"/>
      <c r="I19" s="78"/>
      <c r="J19" s="53"/>
      <c r="K19" s="56"/>
      <c r="L19" s="108"/>
      <c r="M19" s="50"/>
    </row>
    <row r="20" spans="1:13" ht="18.75" customHeight="1" x14ac:dyDescent="0.4">
      <c r="A20" s="40"/>
      <c r="B20" s="72"/>
      <c r="C20" s="75"/>
      <c r="D20" s="77"/>
      <c r="E20" s="7">
        <v>135311</v>
      </c>
      <c r="F20" s="115"/>
      <c r="G20" s="34">
        <f>G18/E20</f>
        <v>5.8864393877807418E-2</v>
      </c>
      <c r="H20" s="67"/>
      <c r="I20" s="78"/>
      <c r="J20" s="54"/>
      <c r="K20" s="57"/>
      <c r="L20" s="13">
        <v>95529</v>
      </c>
      <c r="M20" s="51"/>
    </row>
    <row r="21" spans="1:13" ht="28.5" customHeight="1" x14ac:dyDescent="0.4">
      <c r="A21" s="40"/>
      <c r="B21" s="73"/>
      <c r="C21" s="2">
        <v>11513100</v>
      </c>
      <c r="D21" s="6">
        <f>163686+E20+2893</f>
        <v>301890</v>
      </c>
      <c r="E21" s="8" t="s">
        <v>60</v>
      </c>
      <c r="F21" s="112"/>
      <c r="G21" s="36" t="s">
        <v>62</v>
      </c>
      <c r="H21" s="68"/>
      <c r="I21" s="78"/>
      <c r="J21" s="43" t="s">
        <v>65</v>
      </c>
      <c r="K21" s="42" t="s">
        <v>67</v>
      </c>
      <c r="L21" s="38">
        <f>L20/E20</f>
        <v>0.70599581704369929</v>
      </c>
      <c r="M21" s="16">
        <f>42721/E20</f>
        <v>0.31572451611472829</v>
      </c>
    </row>
    <row r="22" spans="1:13" ht="18.75" customHeight="1" x14ac:dyDescent="0.4">
      <c r="A22" s="1"/>
      <c r="B22" s="71" t="s">
        <v>27</v>
      </c>
      <c r="C22" s="74" t="s">
        <v>34</v>
      </c>
      <c r="D22" s="76" t="s">
        <v>55</v>
      </c>
      <c r="E22" s="79" t="s">
        <v>53</v>
      </c>
      <c r="F22" s="66">
        <f>E24-738163</f>
        <v>5053</v>
      </c>
      <c r="G22" s="29">
        <v>77646</v>
      </c>
      <c r="H22" s="81">
        <f>G22-77163</f>
        <v>483</v>
      </c>
      <c r="I22" s="78">
        <f>1000000*$D$25/$C$25</f>
        <v>15302.472310344094</v>
      </c>
      <c r="J22" s="64">
        <f>1000000*$E$24/$C$25</f>
        <v>5825.6940482684577</v>
      </c>
      <c r="K22" s="65">
        <f>1000000*$G$22/$C$25</f>
        <v>608.6276937954143</v>
      </c>
      <c r="L22" s="107" t="s">
        <v>56</v>
      </c>
      <c r="M22" s="49" t="s">
        <v>36</v>
      </c>
    </row>
    <row r="23" spans="1:13" ht="18.75" customHeight="1" x14ac:dyDescent="0.4">
      <c r="A23" s="1"/>
      <c r="B23" s="72"/>
      <c r="C23" s="75"/>
      <c r="D23" s="77"/>
      <c r="E23" s="80"/>
      <c r="F23" s="67"/>
      <c r="G23" s="23" t="s">
        <v>54</v>
      </c>
      <c r="H23" s="82"/>
      <c r="I23" s="78"/>
      <c r="J23" s="53"/>
      <c r="K23" s="56"/>
      <c r="L23" s="108"/>
      <c r="M23" s="50"/>
    </row>
    <row r="24" spans="1:13" ht="19.5" x14ac:dyDescent="0.4">
      <c r="A24" s="5"/>
      <c r="B24" s="72"/>
      <c r="C24" s="75"/>
      <c r="D24" s="77"/>
      <c r="E24" s="7">
        <v>743216</v>
      </c>
      <c r="F24" s="67"/>
      <c r="G24" s="28">
        <f>G22/E24</f>
        <v>0.10447299304643604</v>
      </c>
      <c r="H24" s="82"/>
      <c r="I24" s="78"/>
      <c r="J24" s="54"/>
      <c r="K24" s="57"/>
      <c r="L24" s="26">
        <f>E24-G22-26055</f>
        <v>639515</v>
      </c>
      <c r="M24" s="51"/>
    </row>
    <row r="25" spans="1:13" ht="24.75" customHeight="1" thickBot="1" x14ac:dyDescent="0.45">
      <c r="A25" s="5"/>
      <c r="B25" s="73"/>
      <c r="C25" s="2">
        <v>127575529</v>
      </c>
      <c r="D25" s="19">
        <v>1952221</v>
      </c>
      <c r="E25" s="21" t="s">
        <v>59</v>
      </c>
      <c r="F25" s="112"/>
      <c r="G25" s="39" t="s">
        <v>39</v>
      </c>
      <c r="H25" s="68"/>
      <c r="I25" s="113"/>
      <c r="J25" s="44" t="s">
        <v>77</v>
      </c>
      <c r="K25" s="45" t="s">
        <v>69</v>
      </c>
      <c r="L25" s="38">
        <f>L24/E24</f>
        <v>0.86046990376956367</v>
      </c>
      <c r="M25" s="46">
        <v>0.17</v>
      </c>
    </row>
    <row r="26" spans="1:13" ht="19.5" x14ac:dyDescent="0.4">
      <c r="A26" s="5"/>
      <c r="B26" s="5"/>
      <c r="C26" s="18" t="s">
        <v>29</v>
      </c>
      <c r="D26" s="98" t="s">
        <v>14</v>
      </c>
      <c r="E26" s="99"/>
      <c r="F26" s="99"/>
      <c r="G26" s="99"/>
      <c r="H26" s="100"/>
      <c r="L26" s="98" t="s">
        <v>25</v>
      </c>
      <c r="M26" s="100"/>
    </row>
    <row r="27" spans="1:13" x14ac:dyDescent="0.4">
      <c r="A27" s="5"/>
    </row>
    <row r="28" spans="1:13" ht="19.5" x14ac:dyDescent="0.4">
      <c r="A28" s="5"/>
      <c r="D28" s="11"/>
    </row>
    <row r="29" spans="1:13" ht="19.5" x14ac:dyDescent="0.4">
      <c r="A29" s="5"/>
      <c r="K29" s="48" t="s">
        <v>8</v>
      </c>
      <c r="L29" s="48"/>
      <c r="M29" s="9" t="s">
        <v>71</v>
      </c>
    </row>
    <row r="30" spans="1:13" ht="19.5" x14ac:dyDescent="0.4">
      <c r="A30" s="5"/>
      <c r="K30" s="48" t="s">
        <v>7</v>
      </c>
      <c r="L30" s="48"/>
      <c r="M30" s="9" t="s">
        <v>72</v>
      </c>
    </row>
    <row r="31" spans="1:13" ht="18.75" customHeight="1" x14ac:dyDescent="0.4">
      <c r="A31" s="5"/>
      <c r="J31" s="47" t="s">
        <v>37</v>
      </c>
      <c r="K31" s="47"/>
      <c r="L31" s="47"/>
      <c r="M31" s="47"/>
    </row>
    <row r="32" spans="1:13" ht="18.75" customHeight="1" x14ac:dyDescent="0.4">
      <c r="A32" s="5"/>
    </row>
    <row r="33" spans="1:1" ht="18.75" customHeight="1" x14ac:dyDescent="0.4">
      <c r="A33" s="5"/>
    </row>
    <row r="34" spans="1:1" ht="18.75" customHeight="1" x14ac:dyDescent="0.4">
      <c r="A34" s="5"/>
    </row>
    <row r="35" spans="1:1" ht="18.75" customHeight="1" x14ac:dyDescent="0.4">
      <c r="A35" s="5"/>
    </row>
    <row r="36" spans="1:1" ht="18.75" customHeight="1" x14ac:dyDescent="0.4">
      <c r="A36" s="5"/>
    </row>
    <row r="37" spans="1:1" x14ac:dyDescent="0.4">
      <c r="A37" s="5"/>
    </row>
    <row r="38" spans="1:1" x14ac:dyDescent="0.4">
      <c r="A38" s="5"/>
    </row>
    <row r="45" spans="1:1" ht="18.75" customHeight="1" x14ac:dyDescent="0.4"/>
  </sheetData>
  <mergeCells count="73">
    <mergeCell ref="C2:M2"/>
    <mergeCell ref="F22:F25"/>
    <mergeCell ref="H22:H25"/>
    <mergeCell ref="I22:I25"/>
    <mergeCell ref="M14:M16"/>
    <mergeCell ref="M6:M8"/>
    <mergeCell ref="M4:M5"/>
    <mergeCell ref="E10:E11"/>
    <mergeCell ref="H14:H17"/>
    <mergeCell ref="F18:F21"/>
    <mergeCell ref="H18:H21"/>
    <mergeCell ref="E6:E7"/>
    <mergeCell ref="B22:B25"/>
    <mergeCell ref="C22:C24"/>
    <mergeCell ref="D22:D24"/>
    <mergeCell ref="E22:E23"/>
    <mergeCell ref="L22:L23"/>
    <mergeCell ref="D26:H26"/>
    <mergeCell ref="E18:E19"/>
    <mergeCell ref="L26:M26"/>
    <mergeCell ref="B4:B5"/>
    <mergeCell ref="C4:C5"/>
    <mergeCell ref="D4:D5"/>
    <mergeCell ref="E4:E5"/>
    <mergeCell ref="G4:G5"/>
    <mergeCell ref="F4:F5"/>
    <mergeCell ref="H4:H5"/>
    <mergeCell ref="M10:M12"/>
    <mergeCell ref="M18:M20"/>
    <mergeCell ref="L14:L15"/>
    <mergeCell ref="L18:L19"/>
    <mergeCell ref="L6:L7"/>
    <mergeCell ref="L10:L11"/>
    <mergeCell ref="L4:L5"/>
    <mergeCell ref="I10:I13"/>
    <mergeCell ref="I6:I9"/>
    <mergeCell ref="K4:K5"/>
    <mergeCell ref="I4:I5"/>
    <mergeCell ref="C6:C8"/>
    <mergeCell ref="C10:C12"/>
    <mergeCell ref="D10:D12"/>
    <mergeCell ref="F6:F9"/>
    <mergeCell ref="D6:D9"/>
    <mergeCell ref="F14:F17"/>
    <mergeCell ref="J4:J5"/>
    <mergeCell ref="B18:B21"/>
    <mergeCell ref="B14:B17"/>
    <mergeCell ref="C14:C16"/>
    <mergeCell ref="D14:D16"/>
    <mergeCell ref="D18:D20"/>
    <mergeCell ref="I14:I17"/>
    <mergeCell ref="E14:E15"/>
    <mergeCell ref="C18:C20"/>
    <mergeCell ref="I18:I21"/>
    <mergeCell ref="B6:B9"/>
    <mergeCell ref="B10:B13"/>
    <mergeCell ref="H10:H13"/>
    <mergeCell ref="F10:F13"/>
    <mergeCell ref="H6:H9"/>
    <mergeCell ref="J31:M31"/>
    <mergeCell ref="K29:L29"/>
    <mergeCell ref="K30:L30"/>
    <mergeCell ref="M22:M24"/>
    <mergeCell ref="J6:J8"/>
    <mergeCell ref="K6:K8"/>
    <mergeCell ref="J10:J12"/>
    <mergeCell ref="K10:K12"/>
    <mergeCell ref="J14:J16"/>
    <mergeCell ref="K14:K16"/>
    <mergeCell ref="J18:J20"/>
    <mergeCell ref="K18:K20"/>
    <mergeCell ref="J22:J24"/>
    <mergeCell ref="K22:K24"/>
  </mergeCells>
  <phoneticPr fontId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2020-10-02T00:28:48Z</cp:lastPrinted>
  <dcterms:created xsi:type="dcterms:W3CDTF">2020-06-08T00:03:05Z</dcterms:created>
  <dcterms:modified xsi:type="dcterms:W3CDTF">2020-10-02T00:35:01Z</dcterms:modified>
</cp:coreProperties>
</file>